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isis Mitros\Dropbox\1a. 9o Semester\Βϊοιατρική\"/>
    </mc:Choice>
  </mc:AlternateContent>
  <bookViews>
    <workbookView xWindow="0" yWindow="0" windowWidth="20490" windowHeight="7755"/>
  </bookViews>
  <sheets>
    <sheet name="Sheet1" sheetId="1" r:id="rId1"/>
    <sheet name="vs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1" i="1"/>
  <c r="F12" i="1"/>
  <c r="F13" i="1"/>
  <c r="F10" i="1"/>
  <c r="G3" i="1"/>
  <c r="G4" i="1"/>
  <c r="G5" i="1"/>
  <c r="G6" i="1"/>
  <c r="G7" i="1"/>
  <c r="G2" i="1"/>
  <c r="H3" i="1"/>
  <c r="H4" i="1"/>
  <c r="H5" i="1"/>
  <c r="H6" i="1"/>
  <c r="H7" i="1"/>
  <c r="H2" i="1"/>
  <c r="N3" i="1"/>
  <c r="M12" i="1"/>
  <c r="I6" i="1"/>
  <c r="I5" i="1"/>
  <c r="I4" i="1"/>
  <c r="I3" i="1"/>
  <c r="I2" i="1"/>
  <c r="J6" i="1"/>
  <c r="J5" i="1"/>
  <c r="J4" i="1"/>
  <c r="J3" i="1"/>
  <c r="J2" i="1"/>
  <c r="L9" i="1"/>
  <c r="M9" i="1" s="1"/>
  <c r="D22" i="2"/>
  <c r="B22" i="2" l="1"/>
  <c r="C22" i="2" s="1"/>
  <c r="E22" i="2" s="1"/>
  <c r="B24" i="2"/>
  <c r="B25" i="2"/>
  <c r="B23" i="2"/>
  <c r="C23" i="2" s="1"/>
  <c r="D23" i="2" s="1"/>
  <c r="E23" i="2" s="1"/>
  <c r="F23" i="2" s="1"/>
  <c r="E16" i="2"/>
  <c r="E12" i="2"/>
  <c r="C25" i="2"/>
  <c r="D25" i="2" s="1"/>
  <c r="E25" i="2" s="1"/>
  <c r="F25" i="2" s="1"/>
  <c r="C24" i="2"/>
  <c r="D24" i="2" s="1"/>
  <c r="E24" i="2" s="1"/>
  <c r="F24" i="2" s="1"/>
  <c r="B16" i="2"/>
  <c r="B12" i="2"/>
  <c r="E3" i="2"/>
  <c r="E4" i="2"/>
  <c r="E5" i="2"/>
  <c r="E6" i="2"/>
  <c r="E7" i="2"/>
  <c r="E2" i="2"/>
  <c r="A6" i="2"/>
  <c r="A5" i="2"/>
  <c r="A4" i="2"/>
  <c r="A3" i="2"/>
  <c r="A2" i="2"/>
  <c r="D14" i="1" l="1"/>
  <c r="D13" i="1"/>
  <c r="D12" i="1"/>
  <c r="D11" i="1"/>
  <c r="C14" i="1" l="1"/>
  <c r="C13" i="1"/>
  <c r="C12" i="1"/>
  <c r="C11" i="1"/>
  <c r="O12" i="1"/>
  <c r="P12" i="1" s="1"/>
  <c r="O9" i="1"/>
  <c r="P9" i="1" s="1"/>
  <c r="O6" i="1"/>
  <c r="P6" i="1" s="1"/>
  <c r="O3" i="1"/>
  <c r="P3" i="1" s="1"/>
  <c r="L12" i="1"/>
  <c r="L6" i="1"/>
  <c r="M6" i="1" s="1"/>
  <c r="L3" i="1"/>
  <c r="M3" i="1" s="1"/>
  <c r="Q3" i="1" l="1"/>
  <c r="Q6" i="1"/>
</calcChain>
</file>

<file path=xl/sharedStrings.xml><?xml version="1.0" encoding="utf-8"?>
<sst xmlns="http://schemas.openxmlformats.org/spreadsheetml/2006/main" count="42" uniqueCount="33">
  <si>
    <t>Standard</t>
  </si>
  <si>
    <t>10 μl standard</t>
  </si>
  <si>
    <t>Samples</t>
  </si>
  <si>
    <t>Συγκέντρωση</t>
  </si>
  <si>
    <t>Συγκέντρωση δειγμάτων</t>
  </si>
  <si>
    <t>Όγκος</t>
  </si>
  <si>
    <t>Μάζα</t>
  </si>
  <si>
    <t>Cells</t>
  </si>
  <si>
    <t>20 μl</t>
  </si>
  <si>
    <t>C12</t>
  </si>
  <si>
    <t>C20</t>
  </si>
  <si>
    <t>T-tests</t>
  </si>
  <si>
    <t>Τυπική Απόκλιση</t>
  </si>
  <si>
    <t>T-tests with zero</t>
  </si>
  <si>
    <t>CELLS!</t>
  </si>
  <si>
    <t>12μl</t>
  </si>
  <si>
    <t>concentration</t>
  </si>
  <si>
    <t>mean</t>
  </si>
  <si>
    <t>absorbance (y)</t>
  </si>
  <si>
    <t>ρ (protein)</t>
  </si>
  <si>
    <t>ρ*4</t>
  </si>
  <si>
    <t>m= ρ*V (mg)</t>
  </si>
  <si>
    <t>m(ng)</t>
  </si>
  <si>
    <t>κυτταρα</t>
  </si>
  <si>
    <t>V= 60 μl</t>
  </si>
  <si>
    <t>V= 0.06 ml</t>
  </si>
  <si>
    <t>absorbance</t>
  </si>
  <si>
    <t>Standard error</t>
  </si>
  <si>
    <t>μ</t>
  </si>
  <si>
    <t>20μl</t>
  </si>
  <si>
    <t xml:space="preserve">t-value </t>
  </si>
  <si>
    <t>different</t>
  </si>
  <si>
    <t>t0.05=2.6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</si>
</sst>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??/???"/>
    <numFmt numFmtId="165" formatCode="0.000"/>
  </numFmts>
  <fonts count="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8"/>
      <name val="Calibri"/>
      <family val="2"/>
      <charset val="161"/>
      <scheme val="minor"/>
    </font>
    <font>
      <b/>
      <i/>
      <u/>
      <sz val="11"/>
      <color theme="1"/>
      <name val="Calibri"/>
      <family val="2"/>
      <charset val="161"/>
      <scheme val="minor"/>
    </font>
    <font>
      <b/>
      <i/>
      <u/>
      <sz val="14"/>
      <color theme="1"/>
      <name val="Calibri"/>
      <family val="2"/>
      <charset val="161"/>
      <scheme val="minor"/>
    </font>
    <font>
      <sz val="11"/>
      <color theme="9" tint="-0.499984740745262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1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3" fontId="2" fillId="0" borderId="0" xfId="0" applyNumberFormat="1" applyFont="1" applyAlignment="1">
      <alignment horizontal="center" vertical="center"/>
    </xf>
    <xf numFmtId="12" fontId="2" fillId="0" borderId="0" xfId="0" applyNumberFormat="1" applyFont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5" fontId="6" fillId="0" borderId="2" xfId="0" applyNumberFormat="1" applyFont="1" applyBorder="1"/>
    <xf numFmtId="165" fontId="6" fillId="0" borderId="2" xfId="0" applyNumberFormat="1" applyFont="1" applyFill="1" applyBorder="1"/>
    <xf numFmtId="165" fontId="0" fillId="0" borderId="2" xfId="0" applyNumberFormat="1" applyBorder="1"/>
    <xf numFmtId="0" fontId="0" fillId="0" borderId="0" xfId="0" applyNumberFormat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/>
              <a:t>Absorbance - Concentration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>
        <c:manualLayout>
          <c:layoutTarget val="inner"/>
          <c:xMode val="edge"/>
          <c:yMode val="edge"/>
          <c:x val="3.7964485325130255E-2"/>
          <c:y val="0.10182619604611928"/>
          <c:w val="0.8966272965879265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Sheet1!$H$2:$H$7</c:f>
                <c:numCache>
                  <c:formatCode>General</c:formatCode>
                  <c:ptCount val="6"/>
                  <c:pt idx="0">
                    <c:v>8.1647616825804084E-2</c:v>
                  </c:pt>
                  <c:pt idx="1">
                    <c:v>2.900574655707612E-2</c:v>
                  </c:pt>
                  <c:pt idx="2">
                    <c:v>5.0000000000000044E-3</c:v>
                  </c:pt>
                  <c:pt idx="3">
                    <c:v>7.5718777944003713E-3</c:v>
                  </c:pt>
                  <c:pt idx="4">
                    <c:v>5.5075705472861069E-3</c:v>
                  </c:pt>
                  <c:pt idx="5">
                    <c:v>1.7320508075688791E-3</c:v>
                  </c:pt>
                </c:numCache>
              </c:numRef>
            </c:plus>
            <c:minus>
              <c:numRef>
                <c:f>Sheet1!$H$2:$H$7</c:f>
                <c:numCache>
                  <c:formatCode>General</c:formatCode>
                  <c:ptCount val="6"/>
                  <c:pt idx="0">
                    <c:v>8.1647616825804084E-2</c:v>
                  </c:pt>
                  <c:pt idx="1">
                    <c:v>2.900574655707612E-2</c:v>
                  </c:pt>
                  <c:pt idx="2">
                    <c:v>5.0000000000000044E-3</c:v>
                  </c:pt>
                  <c:pt idx="3">
                    <c:v>7.5718777944003713E-3</c:v>
                  </c:pt>
                  <c:pt idx="4">
                    <c:v>5.5075705472861069E-3</c:v>
                  </c:pt>
                  <c:pt idx="5">
                    <c:v>1.7320508075688791E-3</c:v>
                  </c:pt>
                </c:numCache>
              </c:numRef>
            </c:minus>
            <c:spPr>
              <a:noFill/>
              <a:ln w="9525">
                <a:solidFill>
                  <a:schemeClr val="dk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Sheet1!$C$20:$H$20</c:f>
              <c:numCache>
                <c:formatCode>#\ ?/?</c:formatCode>
                <c:ptCount val="6"/>
                <c:pt idx="0">
                  <c:v>0.66666666666666663</c:v>
                </c:pt>
                <c:pt idx="1">
                  <c:v>0.22222222222222221</c:v>
                </c:pt>
                <c:pt idx="2" formatCode="#\ ??/??">
                  <c:v>7.407407407407407E-2</c:v>
                </c:pt>
                <c:pt idx="3" formatCode="#\ ???/???">
                  <c:v>2.4691358024691357E-2</c:v>
                </c:pt>
                <c:pt idx="4" formatCode="#\ ???/???">
                  <c:v>8.23045267489712E-3</c:v>
                </c:pt>
              </c:numCache>
            </c:numRef>
          </c:cat>
          <c:val>
            <c:numRef>
              <c:f>Sheet1!$C$21:$G$21</c:f>
              <c:numCache>
                <c:formatCode>General</c:formatCode>
                <c:ptCount val="5"/>
                <c:pt idx="0">
                  <c:v>0.61333000000000004</c:v>
                </c:pt>
                <c:pt idx="1">
                  <c:v>0.33256669999999999</c:v>
                </c:pt>
                <c:pt idx="2">
                  <c:v>0.19500000000000001</c:v>
                </c:pt>
                <c:pt idx="3">
                  <c:v>0.14933299999999999</c:v>
                </c:pt>
                <c:pt idx="4">
                  <c:v>0.127333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234218784"/>
        <c:axId val="234223264"/>
      </c:barChart>
      <c:catAx>
        <c:axId val="234218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Συγκέντρωση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#\ ?/?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el-GR"/>
          </a:p>
        </c:txPr>
        <c:crossAx val="234223264"/>
        <c:crosses val="autoZero"/>
        <c:auto val="1"/>
        <c:lblAlgn val="ctr"/>
        <c:lblOffset val="100"/>
        <c:noMultiLvlLbl val="0"/>
      </c:catAx>
      <c:valAx>
        <c:axId val="234223264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</a:t>
                </a:r>
                <a:r>
                  <a:rPr lang="el-GR"/>
                  <a:t>πορροφητικότητα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crossAx val="234218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Absorbance</a:t>
            </a:r>
            <a:r>
              <a:rPr lang="en-US" baseline="0"/>
              <a:t> - Concentration</a:t>
            </a:r>
          </a:p>
          <a:p>
            <a:pPr>
              <a:defRPr/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>
        <c:manualLayout>
          <c:layoutTarget val="inner"/>
          <c:xMode val="edge"/>
          <c:yMode val="edge"/>
          <c:x val="8.1219816272965872E-2"/>
          <c:y val="0.18560185185185185"/>
          <c:w val="0.8369446062346042"/>
          <c:h val="0.68390199550871478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231164770284"/>
                  <c:y val="3.402653824771147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Sheet1!$H$2:$H$7</c:f>
                <c:numCache>
                  <c:formatCode>General</c:formatCode>
                  <c:ptCount val="6"/>
                  <c:pt idx="0">
                    <c:v>8.1647616825804084E-2</c:v>
                  </c:pt>
                  <c:pt idx="1">
                    <c:v>2.900574655707612E-2</c:v>
                  </c:pt>
                  <c:pt idx="2">
                    <c:v>5.0000000000000044E-3</c:v>
                  </c:pt>
                  <c:pt idx="3">
                    <c:v>7.5718777944003713E-3</c:v>
                  </c:pt>
                  <c:pt idx="4">
                    <c:v>5.5075705472861069E-3</c:v>
                  </c:pt>
                  <c:pt idx="5">
                    <c:v>1.7320508075688791E-3</c:v>
                  </c:pt>
                </c:numCache>
              </c:numRef>
            </c:plus>
            <c:minus>
              <c:numRef>
                <c:f>Sheet1!$H$2:$H$7</c:f>
                <c:numCache>
                  <c:formatCode>General</c:formatCode>
                  <c:ptCount val="6"/>
                  <c:pt idx="0">
                    <c:v>8.1647616825804084E-2</c:v>
                  </c:pt>
                  <c:pt idx="1">
                    <c:v>2.900574655707612E-2</c:v>
                  </c:pt>
                  <c:pt idx="2">
                    <c:v>5.0000000000000044E-3</c:v>
                  </c:pt>
                  <c:pt idx="3">
                    <c:v>7.5718777944003713E-3</c:v>
                  </c:pt>
                  <c:pt idx="4">
                    <c:v>5.5075705472861069E-3</c:v>
                  </c:pt>
                  <c:pt idx="5">
                    <c:v>1.7320508075688791E-3</c:v>
                  </c:pt>
                </c:numCache>
              </c:numRef>
            </c:minus>
            <c:spPr>
              <a:noFill/>
              <a:ln w="9525">
                <a:solidFill>
                  <a:schemeClr val="lt1">
                    <a:lumMod val="50000"/>
                  </a:schemeClr>
                </a:solidFill>
                <a:round/>
              </a:ln>
              <a:effectLst/>
            </c:spPr>
          </c:errBars>
          <c:xVal>
            <c:numRef>
              <c:f>Sheet1!$J$2:$J$7</c:f>
              <c:numCache>
                <c:formatCode>General</c:formatCode>
                <c:ptCount val="6"/>
                <c:pt idx="0">
                  <c:v>0.66666666666666663</c:v>
                </c:pt>
                <c:pt idx="1">
                  <c:v>0.22222222222222221</c:v>
                </c:pt>
                <c:pt idx="2">
                  <c:v>7.407407407407407E-2</c:v>
                </c:pt>
                <c:pt idx="3">
                  <c:v>2.4691358024691357E-2</c:v>
                </c:pt>
                <c:pt idx="4">
                  <c:v>8.23045267489712E-3</c:v>
                </c:pt>
                <c:pt idx="5">
                  <c:v>0</c:v>
                </c:pt>
              </c:numCache>
            </c:numRef>
          </c:xVal>
          <c:yVal>
            <c:numRef>
              <c:f>Sheet1!$I$2:$I$7</c:f>
              <c:numCache>
                <c:formatCode>General</c:formatCode>
                <c:ptCount val="6"/>
                <c:pt idx="0">
                  <c:v>0.6133333333333334</c:v>
                </c:pt>
                <c:pt idx="1">
                  <c:v>0.33266666666666667</c:v>
                </c:pt>
                <c:pt idx="2">
                  <c:v>0.19499999999999998</c:v>
                </c:pt>
                <c:pt idx="3">
                  <c:v>0.14933333333333332</c:v>
                </c:pt>
                <c:pt idx="4">
                  <c:v>0.12733333333333333</c:v>
                </c:pt>
                <c:pt idx="5">
                  <c:v>0.107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45912"/>
        <c:axId val="235646296"/>
      </c:scatterChart>
      <c:valAx>
        <c:axId val="235645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35646296"/>
        <c:crosses val="autoZero"/>
        <c:crossBetween val="midCat"/>
      </c:valAx>
      <c:valAx>
        <c:axId val="235646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l-G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35645912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Cells</a:t>
            </a:r>
            <a:endParaRPr lang="el-G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Sheet1!$L$20:$O$20</c:f>
              <c:strCache>
                <c:ptCount val="4"/>
                <c:pt idx="0">
                  <c:v>12μl</c:v>
                </c:pt>
                <c:pt idx="1">
                  <c:v>20μl</c:v>
                </c:pt>
                <c:pt idx="2">
                  <c:v>C12</c:v>
                </c:pt>
                <c:pt idx="3">
                  <c:v>C20</c:v>
                </c:pt>
              </c:strCache>
            </c:strRef>
          </c:cat>
          <c:val>
            <c:numRef>
              <c:f>Sheet1!$L$21:$O$21</c:f>
              <c:numCache>
                <c:formatCode>General</c:formatCode>
                <c:ptCount val="4"/>
                <c:pt idx="0">
                  <c:v>17832.8</c:v>
                </c:pt>
                <c:pt idx="1">
                  <c:v>39128.800000000003</c:v>
                </c:pt>
                <c:pt idx="2">
                  <c:v>2774.94</c:v>
                </c:pt>
                <c:pt idx="3">
                  <c:v>838.93499999999995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34840088"/>
        <c:axId val="234856152"/>
        <c:axId val="0"/>
      </c:bar3DChart>
      <c:catAx>
        <c:axId val="234840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34856152"/>
        <c:crosses val="autoZero"/>
        <c:auto val="1"/>
        <c:lblAlgn val="ctr"/>
        <c:lblOffset val="100"/>
        <c:noMultiLvlLbl val="0"/>
      </c:catAx>
      <c:valAx>
        <c:axId val="234856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34840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8.3103674540682421E-3"/>
                  <c:y val="-0.136332750072907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trendlineLbl>
          </c:trendline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trendlineLbl>
          </c:trendline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0089348206474192"/>
                  <c:y val="-1.118766404199475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trendlineLbl>
          </c:trendline>
          <c:xVal>
            <c:numRef>
              <c:f>'vs2'!$A$2:$A$7</c:f>
              <c:numCache>
                <c:formatCode>General</c:formatCode>
                <c:ptCount val="6"/>
                <c:pt idx="0">
                  <c:v>0.66666666666666663</c:v>
                </c:pt>
                <c:pt idx="1">
                  <c:v>0.22222222222222221</c:v>
                </c:pt>
                <c:pt idx="2">
                  <c:v>7.407407407407407E-2</c:v>
                </c:pt>
                <c:pt idx="3">
                  <c:v>2.4691358024691357E-2</c:v>
                </c:pt>
                <c:pt idx="4">
                  <c:v>8.23045267489712E-3</c:v>
                </c:pt>
                <c:pt idx="5">
                  <c:v>0</c:v>
                </c:pt>
              </c:numCache>
            </c:numRef>
          </c:xVal>
          <c:yVal>
            <c:numRef>
              <c:f>'vs2'!$E$2:$E$7</c:f>
              <c:numCache>
                <c:formatCode>General</c:formatCode>
                <c:ptCount val="6"/>
                <c:pt idx="0">
                  <c:v>0.6133333333333334</c:v>
                </c:pt>
                <c:pt idx="1">
                  <c:v>0.33266666666666667</c:v>
                </c:pt>
                <c:pt idx="2">
                  <c:v>0.19499999999999998</c:v>
                </c:pt>
                <c:pt idx="3">
                  <c:v>0.14933333333333332</c:v>
                </c:pt>
                <c:pt idx="4">
                  <c:v>0.12733333333333333</c:v>
                </c:pt>
                <c:pt idx="5">
                  <c:v>0.107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050632"/>
        <c:axId val="234005856"/>
      </c:scatterChart>
      <c:valAx>
        <c:axId val="234050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34005856"/>
        <c:crosses val="autoZero"/>
        <c:crossBetween val="midCat"/>
      </c:valAx>
      <c:valAx>
        <c:axId val="234005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34050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40480</xdr:colOff>
      <xdr:row>21</xdr:row>
      <xdr:rowOff>16667</xdr:rowOff>
    </xdr:from>
    <xdr:to>
      <xdr:col>9</xdr:col>
      <xdr:colOff>845344</xdr:colOff>
      <xdr:row>38</xdr:row>
      <xdr:rowOff>166686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16666</xdr:colOff>
      <xdr:row>39</xdr:row>
      <xdr:rowOff>35719</xdr:rowOff>
    </xdr:from>
    <xdr:to>
      <xdr:col>9</xdr:col>
      <xdr:colOff>845343</xdr:colOff>
      <xdr:row>57</xdr:row>
      <xdr:rowOff>40480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892968</xdr:colOff>
      <xdr:row>21</xdr:row>
      <xdr:rowOff>27382</xdr:rowOff>
    </xdr:from>
    <xdr:to>
      <xdr:col>17</xdr:col>
      <xdr:colOff>583406</xdr:colOff>
      <xdr:row>38</xdr:row>
      <xdr:rowOff>178593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2</xdr:row>
      <xdr:rowOff>38100</xdr:rowOff>
    </xdr:from>
    <xdr:to>
      <xdr:col>13</xdr:col>
      <xdr:colOff>66675</xdr:colOff>
      <xdr:row>16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topLeftCell="F13" zoomScale="80" zoomScaleNormal="80" workbookViewId="0">
      <selection activeCell="Y38" sqref="Y38"/>
    </sheetView>
  </sheetViews>
  <sheetFormatPr defaultRowHeight="15" x14ac:dyDescent="0.25"/>
  <cols>
    <col min="4" max="4" width="17.28515625" customWidth="1"/>
    <col min="6" max="6" width="21.42578125" customWidth="1"/>
    <col min="7" max="7" width="17" customWidth="1"/>
    <col min="8" max="8" width="16.28515625" customWidth="1"/>
    <col min="10" max="10" width="13.85546875" customWidth="1"/>
    <col min="12" max="12" width="11.28515625" customWidth="1"/>
    <col min="13" max="13" width="23.7109375" customWidth="1"/>
  </cols>
  <sheetData>
    <row r="1" spans="1:17" ht="15.75" thickBot="1" x14ac:dyDescent="0.3">
      <c r="A1" s="49" t="s">
        <v>0</v>
      </c>
      <c r="B1" s="50"/>
      <c r="C1" s="51"/>
      <c r="D1" s="52" t="s">
        <v>1</v>
      </c>
      <c r="E1" s="53"/>
      <c r="F1" s="54"/>
      <c r="G1" s="42" t="s">
        <v>27</v>
      </c>
      <c r="H1" s="20" t="s">
        <v>12</v>
      </c>
      <c r="I1" s="15" t="s">
        <v>28</v>
      </c>
      <c r="J1" s="17" t="s">
        <v>3</v>
      </c>
      <c r="K1" s="16" t="s">
        <v>2</v>
      </c>
      <c r="L1" s="1" t="s">
        <v>26</v>
      </c>
      <c r="M1" s="1"/>
      <c r="N1" s="1"/>
      <c r="O1" s="1"/>
      <c r="P1" s="1"/>
      <c r="Q1" s="1"/>
    </row>
    <row r="2" spans="1:17" ht="19.5" thickBot="1" x14ac:dyDescent="0.3">
      <c r="A2" s="9">
        <v>3.3000000000000002E-2</v>
      </c>
      <c r="B2" s="10">
        <v>2.9000000000000001E-2</v>
      </c>
      <c r="C2" s="11">
        <v>2.9000000000000001E-2</v>
      </c>
      <c r="D2" s="9">
        <v>0.52900000000000003</v>
      </c>
      <c r="E2" s="10">
        <v>0.69199999999999995</v>
      </c>
      <c r="F2" s="11">
        <v>0.61899999999999999</v>
      </c>
      <c r="G2" s="43">
        <f>H2^2/3</f>
        <v>2.2221111111111087E-3</v>
      </c>
      <c r="H2" s="19">
        <f>SQRT(((D2-I2)*(D2-I2)+(E2-I2)*(E2-I2)+(F2-I2)*(F2-I2))/2)</f>
        <v>8.1647616825804084E-2</v>
      </c>
      <c r="I2" s="11">
        <f>AVERAGE(D2:F2)</f>
        <v>0.6133333333333334</v>
      </c>
      <c r="J2" s="45">
        <f>2/3</f>
        <v>0.66666666666666663</v>
      </c>
      <c r="K2" s="12">
        <v>0.16900000000000001</v>
      </c>
      <c r="L2" s="2" t="s">
        <v>15</v>
      </c>
      <c r="M2" s="18" t="s">
        <v>4</v>
      </c>
      <c r="N2" s="17" t="s">
        <v>5</v>
      </c>
      <c r="O2" s="17" t="s">
        <v>6</v>
      </c>
      <c r="P2" s="29" t="s">
        <v>7</v>
      </c>
      <c r="Q2" s="30" t="s">
        <v>14</v>
      </c>
    </row>
    <row r="3" spans="1:17" ht="15.75" thickBot="1" x14ac:dyDescent="0.3">
      <c r="A3" s="5">
        <v>2.9000000000000001E-2</v>
      </c>
      <c r="B3" s="4">
        <v>2.8000000000000001E-2</v>
      </c>
      <c r="C3" s="6">
        <v>2.9000000000000001E-2</v>
      </c>
      <c r="D3" s="5">
        <v>0.36199999999999999</v>
      </c>
      <c r="E3" s="4">
        <v>0.30399999999999999</v>
      </c>
      <c r="F3" s="6">
        <v>0.33200000000000002</v>
      </c>
      <c r="G3" s="43">
        <f t="shared" ref="G3:G7" si="0">H3^2/3</f>
        <v>2.8044444444444444E-4</v>
      </c>
      <c r="H3" s="19">
        <f t="shared" ref="H3:H7" si="1">SQRT(((D3-I3)*(D3-I3)+(E3-I3)*(E3-I3)+(F3-I3)*(F3-I3))/2)</f>
        <v>2.900574655707612E-2</v>
      </c>
      <c r="I3" s="6">
        <f>AVERAGE(D3:F3)</f>
        <v>0.33266666666666667</v>
      </c>
      <c r="J3" s="45">
        <f>2/9</f>
        <v>0.22222222222222221</v>
      </c>
      <c r="K3" s="7">
        <v>0.156</v>
      </c>
      <c r="L3" s="14">
        <f>(K2+K3+K4)/3</f>
        <v>0.15833333333333333</v>
      </c>
      <c r="M3" s="4">
        <f>(L3-0.1307)/0.7438</f>
        <v>3.7151564040512661E-2</v>
      </c>
      <c r="N3" s="1">
        <f>4*0.06*10^6</f>
        <v>240000</v>
      </c>
      <c r="O3" s="1">
        <f>N3*M3</f>
        <v>8916.3753697230386</v>
      </c>
      <c r="P3" s="1">
        <f>O3/0.5</f>
        <v>17832.750739446077</v>
      </c>
      <c r="Q3" s="28">
        <f>P3-P12</f>
        <v>16993.815541812306</v>
      </c>
    </row>
    <row r="4" spans="1:17" x14ac:dyDescent="0.25">
      <c r="A4" s="5">
        <v>2.9000000000000001E-2</v>
      </c>
      <c r="B4" s="4">
        <v>2.8000000000000001E-2</v>
      </c>
      <c r="C4" s="6">
        <v>2.8000000000000001E-2</v>
      </c>
      <c r="D4" s="5">
        <v>0.2</v>
      </c>
      <c r="E4" s="4">
        <v>0.19</v>
      </c>
      <c r="F4" s="6">
        <v>0.19500000000000001</v>
      </c>
      <c r="G4" s="43">
        <f t="shared" si="0"/>
        <v>8.333333333333349E-6</v>
      </c>
      <c r="H4" s="19">
        <f t="shared" si="1"/>
        <v>5.0000000000000044E-3</v>
      </c>
      <c r="I4" s="6">
        <f>AVERAGE(D4:F4)</f>
        <v>0.19499999999999998</v>
      </c>
      <c r="J4" s="45">
        <f>2/27</f>
        <v>7.407407407407407E-2</v>
      </c>
      <c r="K4" s="7">
        <v>0.15</v>
      </c>
      <c r="L4" s="1"/>
      <c r="M4" s="1"/>
      <c r="N4" s="1"/>
      <c r="O4" s="1"/>
      <c r="P4" s="1"/>
      <c r="Q4" s="1"/>
    </row>
    <row r="5" spans="1:17" ht="15.75" thickBot="1" x14ac:dyDescent="0.3">
      <c r="A5" s="5">
        <v>2.9000000000000001E-2</v>
      </c>
      <c r="B5" s="4">
        <v>2.9000000000000001E-2</v>
      </c>
      <c r="C5" s="6">
        <v>2.9000000000000001E-2</v>
      </c>
      <c r="D5" s="5">
        <v>0.158</v>
      </c>
      <c r="E5" s="4">
        <v>0.14399999999999999</v>
      </c>
      <c r="F5" s="6">
        <v>0.14599999999999999</v>
      </c>
      <c r="G5" s="43">
        <f t="shared" si="0"/>
        <v>1.9111111111111143E-5</v>
      </c>
      <c r="H5" s="19">
        <f t="shared" si="1"/>
        <v>7.5718777944003713E-3</v>
      </c>
      <c r="I5" s="6">
        <f>AVERAGE(D5:F5)</f>
        <v>0.14933333333333332</v>
      </c>
      <c r="J5" s="45">
        <f>2/81</f>
        <v>2.4691358024691357E-2</v>
      </c>
      <c r="K5" s="8">
        <v>0.19600000000000001</v>
      </c>
      <c r="L5" s="3" t="s">
        <v>8</v>
      </c>
      <c r="M5" s="1"/>
      <c r="N5" s="1"/>
      <c r="O5" s="1"/>
      <c r="P5" s="1"/>
      <c r="Q5" s="1"/>
    </row>
    <row r="6" spans="1:17" ht="15.75" thickBot="1" x14ac:dyDescent="0.3">
      <c r="A6" s="5">
        <v>3.1E-2</v>
      </c>
      <c r="B6" s="4">
        <v>3.1E-2</v>
      </c>
      <c r="C6" s="6">
        <v>3.1E-2</v>
      </c>
      <c r="D6" s="5">
        <v>0.127</v>
      </c>
      <c r="E6" s="4">
        <v>0.13300000000000001</v>
      </c>
      <c r="F6" s="6">
        <v>0.122</v>
      </c>
      <c r="G6" s="43">
        <f t="shared" si="0"/>
        <v>1.011111111111113E-5</v>
      </c>
      <c r="H6" s="19">
        <f t="shared" si="1"/>
        <v>5.5075705472861069E-3</v>
      </c>
      <c r="I6" s="6">
        <f>AVERAGE(D6:F6)</f>
        <v>0.12733333333333333</v>
      </c>
      <c r="J6" s="45">
        <f>2/(3*81)</f>
        <v>8.23045267489712E-3</v>
      </c>
      <c r="K6" s="8">
        <v>0.192</v>
      </c>
      <c r="L6" s="14">
        <f>(K5+K6+K7)/3</f>
        <v>0.19133333333333336</v>
      </c>
      <c r="M6" s="4">
        <f>(L6-0.1307)/0.7438</f>
        <v>8.1518329299991046E-2</v>
      </c>
      <c r="N6" s="1">
        <v>240000</v>
      </c>
      <c r="O6" s="1">
        <f>M6*N6</f>
        <v>19564.399031997851</v>
      </c>
      <c r="P6" s="1">
        <f>O6/0.5</f>
        <v>39128.798063995702</v>
      </c>
      <c r="Q6" s="28">
        <f>P6-P9</f>
        <v>36353.858564130147</v>
      </c>
    </row>
    <row r="7" spans="1:17" ht="15.75" thickBot="1" x14ac:dyDescent="0.3">
      <c r="A7" s="39"/>
      <c r="B7" s="40"/>
      <c r="C7" s="41"/>
      <c r="D7" s="36">
        <v>0.105</v>
      </c>
      <c r="E7" s="37">
        <v>0.108</v>
      </c>
      <c r="F7" s="38">
        <v>0.108</v>
      </c>
      <c r="G7" s="43">
        <f t="shared" si="0"/>
        <v>1.0000000000000021E-6</v>
      </c>
      <c r="H7" s="44">
        <f t="shared" si="1"/>
        <v>1.7320508075688791E-3</v>
      </c>
      <c r="I7" s="41">
        <v>0.107</v>
      </c>
      <c r="J7" s="46">
        <v>0</v>
      </c>
      <c r="K7" s="8">
        <v>0.186</v>
      </c>
      <c r="L7" s="1"/>
      <c r="M7" s="1"/>
      <c r="N7" s="1"/>
      <c r="O7" s="1"/>
      <c r="P7" s="1"/>
      <c r="Q7" s="1"/>
    </row>
    <row r="8" spans="1:17" ht="15.75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7">
        <v>0.13600000000000001</v>
      </c>
      <c r="L8" s="2" t="s">
        <v>9</v>
      </c>
      <c r="M8" s="1"/>
      <c r="N8" s="1"/>
      <c r="O8" s="1"/>
      <c r="P8" s="1"/>
      <c r="Q8" s="1"/>
    </row>
    <row r="9" spans="1:17" ht="15.75" thickBot="1" x14ac:dyDescent="0.3">
      <c r="A9" s="1"/>
      <c r="B9" s="1"/>
      <c r="C9" s="1"/>
      <c r="D9" s="1"/>
      <c r="E9" s="1"/>
      <c r="F9" s="47" t="s">
        <v>30</v>
      </c>
      <c r="G9" s="47" t="s">
        <v>32</v>
      </c>
      <c r="H9" s="1"/>
      <c r="I9" s="1"/>
      <c r="J9" s="1"/>
      <c r="K9" s="7">
        <v>0.13500000000000001</v>
      </c>
      <c r="L9" s="14">
        <f>AVERAGE(K8:K10)</f>
        <v>0.13500000000000001</v>
      </c>
      <c r="M9" s="4">
        <f>(L9-0.1307)/0.7438</f>
        <v>5.7811239580532374E-3</v>
      </c>
      <c r="N9" s="1">
        <v>240000</v>
      </c>
      <c r="O9" s="1">
        <f>N9*M9</f>
        <v>1387.4697499327769</v>
      </c>
      <c r="P9" s="1">
        <f>O9/0.5</f>
        <v>2774.9394998655539</v>
      </c>
      <c r="Q9" s="1"/>
    </row>
    <row r="10" spans="1:17" ht="15.75" thickBot="1" x14ac:dyDescent="0.3">
      <c r="A10" s="1"/>
      <c r="B10" s="1"/>
      <c r="C10" s="17" t="s">
        <v>11</v>
      </c>
      <c r="D10" s="18" t="s">
        <v>13</v>
      </c>
      <c r="E10" s="1"/>
      <c r="F10" s="1">
        <f>(I2-I3)/SQRT(G2+G3)</f>
        <v>5.610466494019307</v>
      </c>
      <c r="G10" s="1" t="s">
        <v>31</v>
      </c>
      <c r="H10" s="1"/>
      <c r="I10" s="1"/>
      <c r="J10" s="1"/>
      <c r="K10" s="7">
        <v>0.13400000000000001</v>
      </c>
      <c r="L10" s="1"/>
      <c r="M10" s="1"/>
      <c r="N10" s="1"/>
      <c r="O10" s="1"/>
      <c r="P10" s="1"/>
      <c r="Q10" s="1"/>
    </row>
    <row r="11" spans="1:17" ht="15.75" thickBot="1" x14ac:dyDescent="0.3">
      <c r="A11" s="1"/>
      <c r="B11" s="1"/>
      <c r="C11" s="10">
        <f>TTEST(D2:F2,D3:F3,2,3)</f>
        <v>1.7965722625710744E-2</v>
      </c>
      <c r="D11" s="21">
        <f>TTEST(D2:F2,D7:F7,2,3)</f>
        <v>8.533515775338979E-3</v>
      </c>
      <c r="E11" s="1"/>
      <c r="F11" s="1">
        <f t="shared" ref="F11:F14" si="2">(I3-I4)/SQRT(G3+G4)</f>
        <v>8.1011544453516837</v>
      </c>
      <c r="G11" s="1" t="s">
        <v>31</v>
      </c>
      <c r="H11" s="1"/>
      <c r="I11" s="1"/>
      <c r="J11" s="1"/>
      <c r="K11" s="8">
        <v>0.14000000000000001</v>
      </c>
      <c r="L11" s="3" t="s">
        <v>10</v>
      </c>
      <c r="M11" s="1"/>
      <c r="N11" s="1"/>
      <c r="O11" s="1"/>
      <c r="P11" s="1"/>
      <c r="Q11" s="1"/>
    </row>
    <row r="12" spans="1:17" ht="15.75" thickBot="1" x14ac:dyDescent="0.3">
      <c r="A12" s="1"/>
      <c r="B12" s="1"/>
      <c r="C12" s="4">
        <f>TTEST(D3:F3,D4:F4,2,3)</f>
        <v>1.2548615177295072E-2</v>
      </c>
      <c r="D12" s="22">
        <f>TTEST(D3:F3,D7:F7,2,3)</f>
        <v>5.3306780478994831E-3</v>
      </c>
      <c r="E12" s="1"/>
      <c r="F12" s="1">
        <f t="shared" si="2"/>
        <v>8.7171012527681473</v>
      </c>
      <c r="G12" s="1" t="s">
        <v>31</v>
      </c>
      <c r="H12" s="1"/>
      <c r="I12" s="1"/>
      <c r="J12" s="1"/>
      <c r="K12" s="8">
        <v>0.124</v>
      </c>
      <c r="L12" s="14">
        <f>(K11+K12+K13)/3</f>
        <v>0.13200000000000001</v>
      </c>
      <c r="M12" s="4">
        <f>(0.132-0.1307)/0.7438</f>
        <v>1.7477816617370201E-3</v>
      </c>
      <c r="N12" s="1">
        <v>240000</v>
      </c>
      <c r="O12" s="1">
        <f>N12*M12</f>
        <v>419.46759881688484</v>
      </c>
      <c r="P12" s="1">
        <f>O12/0.5</f>
        <v>838.93519763376969</v>
      </c>
      <c r="Q12" s="1"/>
    </row>
    <row r="13" spans="1:17" ht="15.75" thickBot="1" x14ac:dyDescent="0.3">
      <c r="A13" s="1"/>
      <c r="B13" s="1"/>
      <c r="C13" s="4">
        <f>TTEST(D4:F4,D5:F5,2,3)</f>
        <v>1.7786013358491359E-3</v>
      </c>
      <c r="D13" s="22">
        <f>TTEST(D4:F4,D7:F7,2,3)</f>
        <v>3.4512030067818366E-4</v>
      </c>
      <c r="E13" s="1"/>
      <c r="F13" s="1">
        <f t="shared" si="2"/>
        <v>4.0697343454561636</v>
      </c>
      <c r="G13" s="1" t="s">
        <v>31</v>
      </c>
      <c r="H13" s="1"/>
      <c r="I13" s="1"/>
      <c r="J13" s="1"/>
      <c r="K13" s="31">
        <v>0.13200000000000001</v>
      </c>
      <c r="L13" s="1"/>
      <c r="M13" s="1"/>
      <c r="N13" s="1"/>
      <c r="O13" s="1"/>
      <c r="P13" s="1"/>
      <c r="Q13" s="1"/>
    </row>
    <row r="14" spans="1:17" x14ac:dyDescent="0.25">
      <c r="A14" s="1"/>
      <c r="B14" s="1"/>
      <c r="C14" s="4">
        <f>TTEST(D5:F5,D6:F6,2,3)</f>
        <v>1.8252861175793167E-2</v>
      </c>
      <c r="D14" s="10">
        <f>TTEST(D6:F6,D7:F7,2,3)</f>
        <v>1.6513755744447151E-2</v>
      </c>
      <c r="E14" s="1"/>
      <c r="F14" s="1">
        <f t="shared" si="2"/>
        <v>6.0999999999999925</v>
      </c>
      <c r="G14" s="48" t="s">
        <v>31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1"/>
      <c r="B15" s="1"/>
      <c r="C15" s="1"/>
      <c r="D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1"/>
      <c r="B16" s="1"/>
      <c r="C16" s="1"/>
      <c r="D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1"/>
      <c r="B17" s="1"/>
      <c r="C17" s="1"/>
      <c r="D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1"/>
      <c r="B18" s="1"/>
      <c r="C18" s="1"/>
      <c r="D18" s="1"/>
      <c r="F18" s="1"/>
      <c r="G18" s="1"/>
      <c r="H18" s="2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1"/>
      <c r="B19" s="1"/>
      <c r="C19" s="23"/>
      <c r="D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1"/>
      <c r="B20" s="1"/>
      <c r="C20" s="24">
        <v>0.66666666666666663</v>
      </c>
      <c r="D20" s="27">
        <v>0.22222222222222221</v>
      </c>
      <c r="E20" s="26">
        <v>7.407407407407407E-2</v>
      </c>
      <c r="F20" s="25">
        <v>2.4691358024691357E-2</v>
      </c>
      <c r="G20" s="25">
        <v>8.23045267489712E-3</v>
      </c>
      <c r="H20" s="25"/>
      <c r="I20" s="1"/>
      <c r="J20" s="1"/>
      <c r="K20" s="1"/>
      <c r="L20" s="47" t="s">
        <v>15</v>
      </c>
      <c r="M20" s="47" t="s">
        <v>29</v>
      </c>
      <c r="N20" s="47" t="s">
        <v>9</v>
      </c>
      <c r="O20" s="47" t="s">
        <v>10</v>
      </c>
      <c r="P20" s="1"/>
      <c r="Q20" s="1"/>
    </row>
    <row r="21" spans="1:17" x14ac:dyDescent="0.25">
      <c r="A21" s="1"/>
      <c r="B21" s="1"/>
      <c r="C21" s="1">
        <v>0.61333000000000004</v>
      </c>
      <c r="D21" s="1">
        <v>0.33256669999999999</v>
      </c>
      <c r="E21" s="1">
        <v>0.19500000000000001</v>
      </c>
      <c r="F21" s="1">
        <v>0.14933299999999999</v>
      </c>
      <c r="G21" s="1">
        <v>0.127333</v>
      </c>
      <c r="H21" s="1"/>
      <c r="I21" s="1"/>
      <c r="J21" s="1"/>
      <c r="K21" s="1"/>
      <c r="L21" s="35">
        <v>17832.8</v>
      </c>
      <c r="M21" s="1">
        <v>39128.800000000003</v>
      </c>
      <c r="N21" s="1">
        <v>2774.94</v>
      </c>
      <c r="O21" s="1">
        <v>838.93499999999995</v>
      </c>
      <c r="P21" s="1"/>
      <c r="Q21" s="1"/>
    </row>
    <row r="22" spans="1:17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</sheetData>
  <mergeCells count="2">
    <mergeCell ref="A1:C1"/>
    <mergeCell ref="D1:F1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Sheet1!B22:D22</xm:f>
              <xm:sqref>J2</xm:sqref>
            </x14:sparkline>
            <x14:sparkline>
              <xm:f>Sheet1!B23:D23</xm:f>
              <xm:sqref>J3</xm:sqref>
            </x14:sparkline>
            <x14:sparkline>
              <xm:f>Sheet1!B24:D24</xm:f>
              <xm:sqref>J4</xm:sqref>
            </x14:sparkline>
            <x14:sparkline>
              <xm:f>Sheet1!B25:D25</xm:f>
              <xm:sqref>J5</xm:sqref>
            </x14:sparkline>
            <x14:sparkline>
              <xm:f>Sheet1!B26:D26</xm:f>
              <xm:sqref>J6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opLeftCell="A4" workbookViewId="0">
      <selection activeCell="B23" sqref="B23"/>
    </sheetView>
  </sheetViews>
  <sheetFormatPr defaultRowHeight="15" x14ac:dyDescent="0.25"/>
  <cols>
    <col min="1" max="1" width="16.7109375" customWidth="1"/>
    <col min="2" max="2" width="11" customWidth="1"/>
    <col min="3" max="3" width="11.42578125" customWidth="1"/>
    <col min="4" max="4" width="14.28515625" customWidth="1"/>
    <col min="5" max="5" width="9.5703125" bestFit="1" customWidth="1"/>
    <col min="6" max="7" width="10.42578125" customWidth="1"/>
  </cols>
  <sheetData>
    <row r="1" spans="1:5" x14ac:dyDescent="0.25">
      <c r="A1" t="s">
        <v>16</v>
      </c>
      <c r="E1" t="s">
        <v>17</v>
      </c>
    </row>
    <row r="2" spans="1:5" x14ac:dyDescent="0.25">
      <c r="A2">
        <f>2/3</f>
        <v>0.66666666666666663</v>
      </c>
      <c r="B2" s="10">
        <v>0.52900000000000003</v>
      </c>
      <c r="C2" s="10">
        <v>0.69199999999999995</v>
      </c>
      <c r="D2" s="10">
        <v>0.61899999999999999</v>
      </c>
      <c r="E2">
        <f>AVERAGE(B2:D2)</f>
        <v>0.6133333333333334</v>
      </c>
    </row>
    <row r="3" spans="1:5" x14ac:dyDescent="0.25">
      <c r="A3">
        <f>2/9</f>
        <v>0.22222222222222221</v>
      </c>
      <c r="B3" s="4">
        <v>0.36199999999999999</v>
      </c>
      <c r="C3" s="4">
        <v>0.30399999999999999</v>
      </c>
      <c r="D3" s="4">
        <v>0.33200000000000002</v>
      </c>
      <c r="E3">
        <f t="shared" ref="E3:E7" si="0">AVERAGE(B3:D3)</f>
        <v>0.33266666666666667</v>
      </c>
    </row>
    <row r="4" spans="1:5" x14ac:dyDescent="0.25">
      <c r="A4">
        <f>2/27</f>
        <v>7.407407407407407E-2</v>
      </c>
      <c r="B4" s="4">
        <v>0.2</v>
      </c>
      <c r="C4" s="4">
        <v>0.19</v>
      </c>
      <c r="D4" s="4">
        <v>0.19500000000000001</v>
      </c>
      <c r="E4">
        <f t="shared" si="0"/>
        <v>0.19499999999999998</v>
      </c>
    </row>
    <row r="5" spans="1:5" x14ac:dyDescent="0.25">
      <c r="A5">
        <f>2/81</f>
        <v>2.4691358024691357E-2</v>
      </c>
      <c r="B5" s="4">
        <v>0.158</v>
      </c>
      <c r="C5" s="4">
        <v>0.14399999999999999</v>
      </c>
      <c r="D5" s="4">
        <v>0.14599999999999999</v>
      </c>
      <c r="E5">
        <f t="shared" si="0"/>
        <v>0.14933333333333332</v>
      </c>
    </row>
    <row r="6" spans="1:5" x14ac:dyDescent="0.25">
      <c r="A6">
        <f>2/(3*81)</f>
        <v>8.23045267489712E-3</v>
      </c>
      <c r="B6" s="4">
        <v>0.127</v>
      </c>
      <c r="C6" s="4">
        <v>0.13300000000000001</v>
      </c>
      <c r="D6" s="4">
        <v>0.122</v>
      </c>
      <c r="E6">
        <f t="shared" si="0"/>
        <v>0.12733333333333333</v>
      </c>
    </row>
    <row r="7" spans="1:5" x14ac:dyDescent="0.25">
      <c r="A7">
        <v>0</v>
      </c>
      <c r="B7" s="13">
        <v>0.105</v>
      </c>
      <c r="C7" s="13">
        <v>0.108</v>
      </c>
      <c r="D7" s="13">
        <v>0.108</v>
      </c>
      <c r="E7">
        <f t="shared" si="0"/>
        <v>0.107</v>
      </c>
    </row>
    <row r="11" spans="1:5" x14ac:dyDescent="0.25">
      <c r="B11" t="s">
        <v>17</v>
      </c>
      <c r="E11" t="s">
        <v>17</v>
      </c>
    </row>
    <row r="12" spans="1:5" x14ac:dyDescent="0.25">
      <c r="A12" s="12">
        <v>0.16900000000000001</v>
      </c>
      <c r="B12">
        <f>AVERAGE(A12:A14)</f>
        <v>0.15833333333333333</v>
      </c>
      <c r="D12" s="8">
        <v>0.19600000000000001</v>
      </c>
      <c r="E12">
        <f>AVERAGE(D12:D14)</f>
        <v>0.19133333333333336</v>
      </c>
    </row>
    <row r="13" spans="1:5" x14ac:dyDescent="0.25">
      <c r="A13" s="7">
        <v>0.156</v>
      </c>
      <c r="D13" s="8">
        <v>0.192</v>
      </c>
    </row>
    <row r="14" spans="1:5" x14ac:dyDescent="0.25">
      <c r="A14" s="7">
        <v>0.15</v>
      </c>
      <c r="D14" s="8">
        <v>0.186</v>
      </c>
    </row>
    <row r="16" spans="1:5" x14ac:dyDescent="0.25">
      <c r="A16" s="7">
        <v>0.13600000000000001</v>
      </c>
      <c r="B16">
        <f>AVERAGE(A16:A18)</f>
        <v>0.13500000000000001</v>
      </c>
      <c r="D16" s="8">
        <v>0.14000000000000001</v>
      </c>
      <c r="E16">
        <f>AVERAGE(D16:D18)</f>
        <v>0.13200000000000001</v>
      </c>
    </row>
    <row r="17" spans="1:8" x14ac:dyDescent="0.25">
      <c r="A17" s="7">
        <v>0.13500000000000001</v>
      </c>
      <c r="D17" s="8">
        <v>0.124</v>
      </c>
    </row>
    <row r="18" spans="1:8" ht="15.75" thickBot="1" x14ac:dyDescent="0.3">
      <c r="A18" s="7">
        <v>0.13400000000000001</v>
      </c>
      <c r="D18" s="31">
        <v>0.13200000000000001</v>
      </c>
    </row>
    <row r="21" spans="1:8" x14ac:dyDescent="0.25">
      <c r="A21" s="32" t="s">
        <v>18</v>
      </c>
      <c r="B21" s="32" t="s">
        <v>19</v>
      </c>
      <c r="C21" s="32" t="s">
        <v>20</v>
      </c>
      <c r="D21" s="33" t="s">
        <v>21</v>
      </c>
      <c r="E21" s="33" t="s">
        <v>22</v>
      </c>
      <c r="F21" s="33" t="s">
        <v>23</v>
      </c>
      <c r="G21" s="32" t="s">
        <v>24</v>
      </c>
      <c r="H21" s="32" t="s">
        <v>25</v>
      </c>
    </row>
    <row r="22" spans="1:8" x14ac:dyDescent="0.25">
      <c r="A22" s="34">
        <v>0.15833333333333333</v>
      </c>
      <c r="B22" s="34">
        <f>(A22-0.1307)/0.7438</f>
        <v>3.7151564040512661E-2</v>
      </c>
      <c r="C22" s="34">
        <f>B22*4</f>
        <v>0.14860625616205064</v>
      </c>
      <c r="D22" s="34">
        <f>C22*0.06</f>
        <v>8.9163753697230376E-3</v>
      </c>
      <c r="E22" s="34">
        <f>D22*10^6</f>
        <v>8916.3753697230368</v>
      </c>
      <c r="F22" s="34">
        <v>25963.4</v>
      </c>
      <c r="G22" s="34"/>
      <c r="H22" s="34"/>
    </row>
    <row r="23" spans="1:8" x14ac:dyDescent="0.25">
      <c r="A23" s="34">
        <v>0.13500000000000001</v>
      </c>
      <c r="B23" s="34">
        <f>(A23-0.1307)/0.7438</f>
        <v>5.7811239580532374E-3</v>
      </c>
      <c r="C23" s="34">
        <f t="shared" ref="C23:C25" si="1">B23*4</f>
        <v>2.312449583221295E-2</v>
      </c>
      <c r="D23" s="34">
        <f t="shared" ref="D23:D25" si="2">C23*0.06</f>
        <v>1.387469749932777E-3</v>
      </c>
      <c r="E23" s="34">
        <f>D23*10^6</f>
        <v>1387.4697499327769</v>
      </c>
      <c r="F23" s="34">
        <f xml:space="preserve"> E23/0.5</f>
        <v>2774.9394998655539</v>
      </c>
      <c r="G23" s="34"/>
      <c r="H23" s="34"/>
    </row>
    <row r="24" spans="1:8" x14ac:dyDescent="0.25">
      <c r="A24" s="34">
        <v>0.19133333333333336</v>
      </c>
      <c r="B24" s="34">
        <f t="shared" ref="B24:B25" si="3">(A24-0.1307)/0.7438</f>
        <v>8.1518329299991046E-2</v>
      </c>
      <c r="C24" s="34">
        <f t="shared" si="1"/>
        <v>0.32607331719996419</v>
      </c>
      <c r="D24" s="34">
        <f t="shared" si="2"/>
        <v>1.9564399031997852E-2</v>
      </c>
      <c r="E24" s="34">
        <f t="shared" ref="E24:E25" si="4">D24*10^6</f>
        <v>19564.399031997851</v>
      </c>
      <c r="F24" s="34">
        <f t="shared" ref="F24:F25" si="5" xml:space="preserve"> E24/0.5</f>
        <v>39128.798063995702</v>
      </c>
      <c r="G24" s="34"/>
      <c r="H24" s="34"/>
    </row>
    <row r="25" spans="1:8" x14ac:dyDescent="0.25">
      <c r="A25" s="34">
        <v>0.13200000000000001</v>
      </c>
      <c r="B25" s="34">
        <f t="shared" si="3"/>
        <v>1.7477816617370201E-3</v>
      </c>
      <c r="C25" s="34">
        <f t="shared" si="1"/>
        <v>6.9911266469480805E-3</v>
      </c>
      <c r="D25" s="34">
        <f t="shared" si="2"/>
        <v>4.1946759881688483E-4</v>
      </c>
      <c r="E25" s="34">
        <f t="shared" si="4"/>
        <v>419.46759881688484</v>
      </c>
      <c r="F25" s="34">
        <f t="shared" si="5"/>
        <v>838.93519763376969</v>
      </c>
      <c r="G25" s="34"/>
      <c r="H25" s="3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vs2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Zisis Mitros</dc:creator>
  <cp:lastModifiedBy>Zisis Mitros</cp:lastModifiedBy>
  <dcterms:created xsi:type="dcterms:W3CDTF">2014-11-30T13:47:29Z</dcterms:created>
  <dcterms:modified xsi:type="dcterms:W3CDTF">2015-01-18T12:25:41Z</dcterms:modified>
</cp:coreProperties>
</file>